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2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'Лист1'!$A$1:$H$100</definedName>
  </definedNames>
  <calcPr fullCalcOnLoad="1"/>
</workbook>
</file>

<file path=xl/sharedStrings.xml><?xml version="1.0" encoding="utf-8"?>
<sst xmlns="http://schemas.openxmlformats.org/spreadsheetml/2006/main" count="169" uniqueCount="152">
  <si>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</si>
  <si>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</si>
  <si>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</si>
  <si>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</si>
  <si>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</si>
  <si>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</si>
  <si>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</si>
  <si>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</si>
  <si>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</si>
  <si>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</si>
  <si>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</si>
  <si>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</si>
  <si>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</si>
  <si>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</si>
  <si>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</si>
  <si>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</si>
  <si>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</si>
  <si>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</si>
  <si>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</si>
  <si>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</si>
  <si>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</si>
  <si>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</si>
  <si>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</si>
  <si>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</si>
  <si>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</si>
  <si>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</si>
  <si>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</si>
  <si>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</si>
  <si>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</si>
  <si>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</si>
  <si>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</si>
  <si>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</si>
  <si>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</si>
  <si>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</si>
  <si>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</si>
  <si>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</si>
  <si>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</si>
  <si>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</si>
  <si>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</si>
  <si>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</si>
  <si>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</si>
  <si>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</si>
  <si>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</si>
  <si>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</si>
  <si>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</si>
  <si>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</si>
  <si>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</si>
  <si>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</si>
  <si>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</si>
  <si>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</si>
  <si>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</si>
  <si>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</si>
  <si>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</si>
  <si>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</si>
  <si>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</si>
  <si>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</si>
  <si>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</si>
  <si>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</si>
  <si>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</si>
  <si>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</si>
  <si>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</si>
  <si>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</si>
  <si>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</si>
  <si>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</si>
  <si>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</si>
  <si>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</si>
  <si>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</si>
  <si>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</si>
  <si>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</si>
  <si>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</si>
  <si>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</si>
  <si>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</si>
  <si>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</si>
  <si>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</si>
  <si>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</si>
  <si>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</si>
  <si>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</si>
  <si>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</si>
  <si>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</si>
  <si>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</si>
  <si>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</si>
  <si>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</si>
  <si>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</si>
  <si>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</si>
  <si>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</si>
  <si>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</si>
  <si>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</si>
  <si>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</si>
  <si>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</si>
  <si>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</si>
  <si>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</si>
  <si>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</si>
  <si>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</si>
  <si>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</si>
  <si>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</si>
  <si>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</si>
  <si>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</si>
  <si>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</si>
  <si>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</si>
  <si>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</si>
  <si>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</si>
  <si>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</si>
  <si>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</si>
  <si>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</si>
  <si>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</si>
  <si>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</si>
  <si>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</si>
  <si>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</si>
  <si>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</si>
  <si>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</si>
  <si>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</si>
  <si>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</si>
  <si>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</si>
  <si>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</si>
  <si>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</si>
  <si>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</si>
  <si>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</si>
  <si>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</si>
  <si>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</si>
  <si>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Доходы от продажи от продажи земельных участков, государственная собственность на  которые не разграничена</t>
  </si>
  <si>
    <t>Доходы от продажи от продажи земельных участков, государственная собственность на  которые  разграничена</t>
  </si>
  <si>
    <t>Сельское хозяйство и рыболовство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</si>
  <si>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</si>
  <si>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</si>
  <si>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</si>
  <si>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</si>
  <si>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</si>
  <si>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</si>
  <si>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</si>
  <si>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</si>
  <si>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</si>
  <si>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</si>
  <si>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</si>
  <si>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</si>
  <si>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</si>
  <si>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</si>
  <si>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</si>
  <si>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</si>
  <si>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</si>
  <si>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</si>
  <si>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Исполнено за 1 квартал 2021 года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</si>
  <si>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</si>
  <si>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</si>
  <si>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</si>
  <si>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Налог, взимаемый в связи с применением упрощенной системы налогообложения</t>
  </si>
  <si>
    <t>Отчет об исполнении консолидированного бюджета  Гагаринского района Смоленской области за 1 квартал 2022 года</t>
  </si>
  <si>
    <t>Уточненный план на 2022 год</t>
  </si>
  <si>
    <t>Исполнено за 1 квартал 2022 года</t>
  </si>
  <si>
    <t>отклонение (факт 2022-2021)</t>
  </si>
  <si>
    <t>Процент роста исполнения 2022 к 2021 году</t>
  </si>
  <si>
    <t>Прочие безвозмездные поступления</t>
  </si>
  <si>
    <t>% исполнения за 1 квартал 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</si>
</sst>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  <numFmt numFmtId="181" formatCode="#,##0.00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>
      <alignment horizontal="left" vertical="top" wrapText="1"/>
      <protection/>
    </xf>
    <xf numFmtId="4" fontId="33" fillId="19" borderId="1">
      <alignment horizontal="right" vertical="top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8" fontId="49" fillId="33" borderId="11" xfId="0" applyNumberFormat="1" applyFont="1" applyFill="1" applyBorder="1" applyAlignment="1">
      <alignment horizontal="center" vertical="center" wrapText="1"/>
    </xf>
    <xf numFmtId="178" fontId="49" fillId="34" borderId="12" xfId="0" applyNumberFormat="1" applyFont="1" applyFill="1" applyBorder="1" applyAlignment="1">
      <alignment vertical="top"/>
    </xf>
    <xf numFmtId="178" fontId="49" fillId="34" borderId="12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top" wrapText="1"/>
    </xf>
    <xf numFmtId="178" fontId="49" fillId="0" borderId="0" xfId="0" applyNumberFormat="1" applyFont="1" applyAlignment="1">
      <alignment/>
    </xf>
    <xf numFmtId="3" fontId="50" fillId="34" borderId="11" xfId="0" applyNumberFormat="1" applyFont="1" applyFill="1" applyBorder="1" applyAlignment="1">
      <alignment horizontal="center" vertical="center" wrapText="1"/>
    </xf>
    <xf numFmtId="3" fontId="49" fillId="33" borderId="11" xfId="0" applyNumberFormat="1" applyFont="1" applyFill="1" applyBorder="1" applyAlignment="1">
      <alignment horizontal="center" vertical="center" wrapText="1"/>
    </xf>
    <xf numFmtId="178" fontId="49" fillId="0" borderId="0" xfId="0" applyNumberFormat="1" applyFont="1" applyAlignment="1">
      <alignment vertical="center" wrapText="1"/>
    </xf>
    <xf numFmtId="3" fontId="49" fillId="0" borderId="0" xfId="0" applyNumberFormat="1" applyFont="1" applyAlignment="1">
      <alignment horizontal="right" vertical="top" wrapText="1"/>
    </xf>
    <xf numFmtId="178" fontId="49" fillId="0" borderId="0" xfId="0" applyNumberFormat="1" applyFont="1" applyAlignment="1">
      <alignment horizontal="right" vertical="top" wrapText="1"/>
    </xf>
    <xf numFmtId="178" fontId="49" fillId="0" borderId="0" xfId="0" applyNumberFormat="1" applyFont="1" applyAlignment="1">
      <alignment vertical="top"/>
    </xf>
    <xf numFmtId="3" fontId="49" fillId="0" borderId="0" xfId="0" applyNumberFormat="1" applyFont="1" applyAlignment="1">
      <alignment vertical="top"/>
    </xf>
    <xf numFmtId="3" fontId="49" fillId="0" borderId="0" xfId="0" applyNumberFormat="1" applyFont="1" applyAlignment="1">
      <alignment/>
    </xf>
    <xf numFmtId="178" fontId="4" fillId="35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2" fillId="36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right" vertical="top" wrapText="1"/>
    </xf>
    <xf numFmtId="178" fontId="2" fillId="34" borderId="12" xfId="0" applyNumberFormat="1" applyFont="1" applyFill="1" applyBorder="1" applyAlignment="1">
      <alignment horizontal="center" vertical="top" wrapText="1"/>
    </xf>
    <xf numFmtId="3" fontId="4" fillId="34" borderId="12" xfId="0" applyNumberFormat="1" applyFont="1" applyFill="1" applyBorder="1" applyAlignment="1">
      <alignment vertical="top"/>
    </xf>
    <xf numFmtId="178" fontId="4" fillId="34" borderId="12" xfId="0" applyNumberFormat="1" applyFont="1" applyFill="1" applyBorder="1" applyAlignment="1">
      <alignment vertical="top"/>
    </xf>
    <xf numFmtId="178" fontId="2" fillId="36" borderId="11" xfId="0" applyNumberFormat="1" applyFont="1" applyFill="1" applyBorder="1" applyAlignment="1">
      <alignment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178" fontId="4" fillId="35" borderId="11" xfId="0" applyNumberFormat="1" applyFont="1" applyFill="1" applyBorder="1" applyAlignment="1">
      <alignment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vertical="center" wrapText="1"/>
    </xf>
    <xf numFmtId="178" fontId="4" fillId="33" borderId="11" xfId="0" applyNumberFormat="1" applyFont="1" applyFill="1" applyBorder="1" applyAlignment="1">
      <alignment vertical="center" wrapText="1"/>
    </xf>
    <xf numFmtId="178" fontId="3" fillId="13" borderId="11" xfId="0" applyNumberFormat="1" applyFont="1" applyFill="1" applyBorder="1" applyAlignment="1">
      <alignment vertical="center" wrapText="1"/>
    </xf>
    <xf numFmtId="178" fontId="2" fillId="4" borderId="11" xfId="0" applyNumberFormat="1" applyFont="1" applyFill="1" applyBorder="1" applyAlignment="1">
      <alignment vertical="top" wrapText="1"/>
    </xf>
    <xf numFmtId="178" fontId="5" fillId="0" borderId="11" xfId="0" applyNumberFormat="1" applyFont="1" applyFill="1" applyBorder="1" applyAlignment="1">
      <alignment vertical="top" wrapText="1"/>
    </xf>
    <xf numFmtId="178" fontId="4" fillId="0" borderId="1" xfId="34" applyNumberFormat="1" applyFont="1" applyFill="1" applyAlignment="1" applyProtection="1">
      <alignment vertical="top" shrinkToFit="1"/>
      <protection/>
    </xf>
    <xf numFmtId="178" fontId="4" fillId="0" borderId="11" xfId="0" applyNumberFormat="1" applyFont="1" applyFill="1" applyBorder="1" applyAlignment="1">
      <alignment vertical="top" wrapText="1"/>
    </xf>
    <xf numFmtId="178" fontId="5" fillId="0" borderId="0" xfId="0" applyNumberFormat="1" applyFont="1" applyFill="1" applyBorder="1" applyAlignment="1">
      <alignment vertical="top" wrapText="1"/>
    </xf>
    <xf numFmtId="178" fontId="4" fillId="0" borderId="14" xfId="34" applyNumberFormat="1" applyFont="1" applyFill="1" applyBorder="1" applyAlignment="1" applyProtection="1">
      <alignment vertical="top" shrinkToFit="1"/>
      <protection/>
    </xf>
    <xf numFmtId="178" fontId="2" fillId="37" borderId="11" xfId="0" applyNumberFormat="1" applyFont="1" applyFill="1" applyBorder="1" applyAlignment="1">
      <alignment vertical="top" wrapText="1"/>
    </xf>
    <xf numFmtId="178" fontId="2" fillId="13" borderId="11" xfId="0" applyNumberFormat="1" applyFont="1" applyFill="1" applyBorder="1" applyAlignment="1">
      <alignment vertical="top" wrapText="1"/>
    </xf>
    <xf numFmtId="178" fontId="5" fillId="0" borderId="1" xfId="34" applyNumberFormat="1" applyFont="1" applyFill="1" applyAlignment="1" applyProtection="1">
      <alignment vertical="top" shrinkToFit="1"/>
      <protection/>
    </xf>
    <xf numFmtId="178" fontId="3" fillId="38" borderId="11" xfId="0" applyNumberFormat="1" applyFont="1" applyFill="1" applyBorder="1" applyAlignment="1">
      <alignment vertical="top" wrapText="1"/>
    </xf>
    <xf numFmtId="178" fontId="4" fillId="0" borderId="11" xfId="0" applyNumberFormat="1" applyFont="1" applyFill="1" applyBorder="1" applyAlignment="1">
      <alignment horizontal="right" vertical="top" wrapText="1"/>
    </xf>
    <xf numFmtId="178" fontId="5" fillId="0" borderId="11" xfId="0" applyNumberFormat="1" applyFont="1" applyFill="1" applyBorder="1" applyAlignment="1">
      <alignment horizontal="right" vertical="top" wrapText="1"/>
    </xf>
    <xf numFmtId="178" fontId="3" fillId="38" borderId="11" xfId="0" applyNumberFormat="1" applyFont="1" applyFill="1" applyBorder="1" applyAlignment="1">
      <alignment horizontal="center" vertical="top" wrapText="1"/>
    </xf>
    <xf numFmtId="178" fontId="2" fillId="39" borderId="11" xfId="0" applyNumberFormat="1" applyFont="1" applyFill="1" applyBorder="1" applyAlignment="1">
      <alignment vertical="center" wrapText="1"/>
    </xf>
    <xf numFmtId="178" fontId="2" fillId="6" borderId="11" xfId="0" applyNumberFormat="1" applyFont="1" applyFill="1" applyBorder="1" applyAlignment="1">
      <alignment vertical="top" wrapText="1"/>
    </xf>
    <xf numFmtId="178" fontId="2" fillId="13" borderId="11" xfId="0" applyNumberFormat="1" applyFont="1" applyFill="1" applyBorder="1" applyAlignment="1">
      <alignment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0" fontId="4" fillId="0" borderId="1" xfId="33" applyNumberFormat="1" applyFont="1" applyAlignment="1" applyProtection="1">
      <alignment horizontal="left" vertical="top" wrapText="1"/>
      <protection/>
    </xf>
    <xf numFmtId="3" fontId="2" fillId="37" borderId="11" xfId="0" applyNumberFormat="1" applyFont="1" applyFill="1" applyBorder="1" applyAlignment="1">
      <alignment horizontal="center" vertical="top" wrapText="1"/>
    </xf>
    <xf numFmtId="3" fontId="2" fillId="13" borderId="11" xfId="0" applyNumberFormat="1" applyFont="1" applyFill="1" applyBorder="1" applyAlignment="1">
      <alignment horizontal="center" vertical="top" wrapText="1"/>
    </xf>
    <xf numFmtId="178" fontId="2" fillId="38" borderId="11" xfId="0" applyNumberFormat="1" applyFont="1" applyFill="1" applyBorder="1" applyAlignment="1">
      <alignment vertical="top" wrapText="1"/>
    </xf>
    <xf numFmtId="3" fontId="2" fillId="38" borderId="11" xfId="0" applyNumberFormat="1" applyFont="1" applyFill="1" applyBorder="1" applyAlignment="1">
      <alignment horizontal="center" vertical="top" wrapText="1"/>
    </xf>
    <xf numFmtId="178" fontId="2" fillId="0" borderId="11" xfId="0" applyNumberFormat="1" applyFont="1" applyFill="1" applyBorder="1" applyAlignment="1">
      <alignment vertical="top" wrapText="1"/>
    </xf>
    <xf numFmtId="178" fontId="2" fillId="0" borderId="11" xfId="0" applyNumberFormat="1" applyFont="1" applyFill="1" applyBorder="1" applyAlignment="1">
      <alignment horizontal="right" vertical="top" wrapText="1"/>
    </xf>
    <xf numFmtId="178" fontId="6" fillId="6" borderId="11" xfId="0" applyNumberFormat="1" applyFont="1" applyFill="1" applyBorder="1" applyAlignment="1">
      <alignment vertical="top" wrapText="1"/>
    </xf>
    <xf numFmtId="178" fontId="2" fillId="0" borderId="1" xfId="34" applyNumberFormat="1" applyFont="1" applyFill="1" applyAlignment="1" applyProtection="1">
      <alignment vertical="top" shrinkToFit="1"/>
      <protection/>
    </xf>
    <xf numFmtId="178" fontId="50" fillId="0" borderId="0" xfId="0" applyNumberFormat="1" applyFont="1" applyAlignment="1">
      <alignment/>
    </xf>
    <xf numFmtId="178" fontId="2" fillId="33" borderId="11" xfId="0" applyNumberFormat="1" applyFont="1" applyFill="1" applyBorder="1" applyAlignment="1">
      <alignment vertical="top" wrapText="1"/>
    </xf>
    <xf numFmtId="178" fontId="3" fillId="35" borderId="15" xfId="0" applyNumberFormat="1" applyFont="1" applyFill="1" applyBorder="1" applyAlignment="1">
      <alignment horizontal="center" vertical="center" wrapText="1"/>
    </xf>
    <xf numFmtId="178" fontId="49" fillId="0" borderId="0" xfId="0" applyNumberFormat="1" applyFont="1" applyAlignment="1">
      <alignment horizontal="right" vertical="top" wrapText="1"/>
    </xf>
    <xf numFmtId="178" fontId="5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SheetLayoutView="100" zoomScalePageLayoutView="0" workbookViewId="0" topLeftCell="A1">
      <pane xSplit="2" ySplit="2" topLeftCell="C8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00" sqref="F100"/>
    </sheetView>
  </sheetViews>
  <sheetFormatPr defaultColWidth="9.00390625" defaultRowHeight="12.75"/>
  <cols>
    <col min="1" max="1" width="44.875" style="7" customWidth="1"/>
    <col min="2" max="2" width="14.25390625" style="15" customWidth="1"/>
    <col min="3" max="3" width="13.00390625" style="7" customWidth="1"/>
    <col min="4" max="4" width="11.25390625" style="7" customWidth="1"/>
    <col min="5" max="6" width="11.75390625" style="7" customWidth="1"/>
    <col min="7" max="7" width="10.875" style="7" customWidth="1"/>
    <col min="8" max="8" width="10.625" style="7" customWidth="1"/>
    <col min="9" max="16384" width="9.125" style="7" customWidth="1"/>
  </cols>
  <sheetData>
    <row r="1" spans="1:8" ht="36" customHeight="1">
      <c r="A1" s="74" t="s">
        <v>145</v>
      </c>
      <c r="B1" s="74"/>
      <c r="C1" s="74"/>
      <c r="D1" s="74"/>
      <c r="E1" s="74"/>
      <c r="F1" s="74"/>
      <c r="G1" s="74"/>
      <c r="H1" s="74"/>
    </row>
    <row r="2" spans="1:8" ht="63.75">
      <c r="A2" s="4" t="s">
        <v>0</v>
      </c>
      <c r="B2" s="5" t="s">
        <v>1</v>
      </c>
      <c r="C2" s="6" t="s">
        <v>146</v>
      </c>
      <c r="D2" s="6" t="s">
        <v>147</v>
      </c>
      <c r="E2" s="6" t="s">
        <v>151</v>
      </c>
      <c r="F2" s="6" t="s">
        <v>140</v>
      </c>
      <c r="G2" s="6" t="s">
        <v>148</v>
      </c>
      <c r="H2" s="6" t="s">
        <v>149</v>
      </c>
    </row>
    <row r="3" spans="1:8" ht="14.25">
      <c r="A3" s="54" t="s">
        <v>81</v>
      </c>
      <c r="B3" s="55">
        <v>10000</v>
      </c>
      <c r="C3" s="38">
        <f>C4+C28</f>
        <v>444672.10000000003</v>
      </c>
      <c r="D3" s="38">
        <f>D4+D28</f>
        <v>84245.29999999999</v>
      </c>
      <c r="E3" s="38">
        <f aca="true" t="shared" si="0" ref="E3:E50">D3/C3*100</f>
        <v>18.945488147333727</v>
      </c>
      <c r="F3" s="38">
        <f>F4+F28</f>
        <v>85047.7</v>
      </c>
      <c r="G3" s="38">
        <f aca="true" t="shared" si="1" ref="G3:G8">D3-F3</f>
        <v>-802.4000000000087</v>
      </c>
      <c r="H3" s="38">
        <f>D3/F3*100</f>
        <v>99.0565294534714</v>
      </c>
    </row>
    <row r="4" spans="1:8" ht="12.75">
      <c r="A4" s="39" t="s">
        <v>116</v>
      </c>
      <c r="B4" s="56"/>
      <c r="C4" s="39">
        <f>C5+C7+C9+C14+C20+C22+C25</f>
        <v>423954.4</v>
      </c>
      <c r="D4" s="39">
        <f>D5+D7+D9+D14+D20+D22+D25</f>
        <v>77312.59999999999</v>
      </c>
      <c r="E4" s="39">
        <f t="shared" si="0"/>
        <v>18.236065010765305</v>
      </c>
      <c r="F4" s="39">
        <f>F5+F7+F9+F14+F20+F22+F25</f>
        <v>78057.7</v>
      </c>
      <c r="G4" s="39">
        <f t="shared" si="1"/>
        <v>-745.1000000000058</v>
      </c>
      <c r="H4" s="52">
        <f aca="true" t="shared" si="2" ref="H4:H50">D4/F4*100</f>
        <v>99.04544971220007</v>
      </c>
    </row>
    <row r="5" spans="1:8" ht="13.5">
      <c r="A5" s="57" t="s">
        <v>82</v>
      </c>
      <c r="B5" s="58">
        <v>10100</v>
      </c>
      <c r="C5" s="57">
        <f>C6</f>
        <v>316139.2</v>
      </c>
      <c r="D5" s="57">
        <f>D6</f>
        <v>65739.8</v>
      </c>
      <c r="E5" s="57">
        <f t="shared" si="0"/>
        <v>20.794574035741217</v>
      </c>
      <c r="F5" s="57">
        <f>F6</f>
        <v>57193.8</v>
      </c>
      <c r="G5" s="68">
        <f t="shared" si="1"/>
        <v>8546</v>
      </c>
      <c r="H5" s="68">
        <f t="shared" si="2"/>
        <v>114.94217904737927</v>
      </c>
    </row>
    <row r="6" spans="1:8" ht="12.75">
      <c r="A6" s="42" t="s">
        <v>83</v>
      </c>
      <c r="B6" s="59">
        <v>10102</v>
      </c>
      <c r="C6" s="41">
        <v>316139.2</v>
      </c>
      <c r="D6" s="41">
        <v>65739.8</v>
      </c>
      <c r="E6" s="42">
        <f t="shared" si="0"/>
        <v>20.794574035741217</v>
      </c>
      <c r="F6" s="41">
        <v>57193.8</v>
      </c>
      <c r="G6" s="42">
        <f t="shared" si="1"/>
        <v>8546</v>
      </c>
      <c r="H6" s="42">
        <f t="shared" si="2"/>
        <v>114.94217904737927</v>
      </c>
    </row>
    <row r="7" spans="1:8" ht="27">
      <c r="A7" s="57" t="s">
        <v>84</v>
      </c>
      <c r="B7" s="60">
        <v>10300</v>
      </c>
      <c r="C7" s="68">
        <f>C8</f>
        <v>19926</v>
      </c>
      <c r="D7" s="68">
        <f>D8</f>
        <v>5138.9</v>
      </c>
      <c r="E7" s="68">
        <f t="shared" si="0"/>
        <v>25.789922714041953</v>
      </c>
      <c r="F7" s="68">
        <f>F8</f>
        <v>4328.6</v>
      </c>
      <c r="G7" s="68">
        <f t="shared" si="1"/>
        <v>810.2999999999993</v>
      </c>
      <c r="H7" s="68">
        <f t="shared" si="2"/>
        <v>118.71967841796422</v>
      </c>
    </row>
    <row r="8" spans="1:8" ht="12.75">
      <c r="A8" s="42" t="s">
        <v>85</v>
      </c>
      <c r="B8" s="59">
        <v>10302</v>
      </c>
      <c r="C8" s="41">
        <v>19926</v>
      </c>
      <c r="D8" s="41">
        <v>5138.9</v>
      </c>
      <c r="E8" s="42">
        <f t="shared" si="0"/>
        <v>25.789922714041953</v>
      </c>
      <c r="F8" s="41">
        <v>4328.6</v>
      </c>
      <c r="G8" s="42">
        <f t="shared" si="1"/>
        <v>810.2999999999993</v>
      </c>
      <c r="H8" s="42">
        <f t="shared" si="2"/>
        <v>118.71967841796422</v>
      </c>
    </row>
    <row r="9" spans="1:8" ht="13.5">
      <c r="A9" s="57" t="s">
        <v>86</v>
      </c>
      <c r="B9" s="58">
        <v>10500</v>
      </c>
      <c r="C9" s="57">
        <f>C11+C12+C13+C10</f>
        <v>18114.7</v>
      </c>
      <c r="D9" s="57">
        <f>D11+D12+D13+D10</f>
        <v>5105.7</v>
      </c>
      <c r="E9" s="57">
        <f t="shared" si="0"/>
        <v>28.185396390776553</v>
      </c>
      <c r="F9" s="57">
        <f>F11+F12+F13+F10</f>
        <v>7179.599999999999</v>
      </c>
      <c r="G9" s="68">
        <f aca="true" t="shared" si="3" ref="G9:G15">D9-F9</f>
        <v>-2073.8999999999996</v>
      </c>
      <c r="H9" s="68">
        <f t="shared" si="2"/>
        <v>71.1139896373057</v>
      </c>
    </row>
    <row r="10" spans="1:8" ht="25.5">
      <c r="A10" s="42" t="s">
        <v>144</v>
      </c>
      <c r="B10" s="58">
        <v>10501</v>
      </c>
      <c r="C10" s="40">
        <v>10624.2</v>
      </c>
      <c r="D10" s="43">
        <v>3212.2</v>
      </c>
      <c r="E10" s="40">
        <f>D10/C10*100</f>
        <v>30.234747086839477</v>
      </c>
      <c r="F10" s="43">
        <v>1829.5</v>
      </c>
      <c r="G10" s="42">
        <f>D10-F10</f>
        <v>1382.6999999999998</v>
      </c>
      <c r="H10" s="68">
        <f t="shared" si="2"/>
        <v>175.5780267832741</v>
      </c>
    </row>
    <row r="11" spans="1:8" ht="12.75">
      <c r="A11" s="42" t="s">
        <v>87</v>
      </c>
      <c r="B11" s="59">
        <v>10502</v>
      </c>
      <c r="C11" s="44">
        <v>110</v>
      </c>
      <c r="D11" s="41">
        <v>121.7</v>
      </c>
      <c r="E11" s="42">
        <f t="shared" si="0"/>
        <v>110.63636363636364</v>
      </c>
      <c r="F11" s="41">
        <v>3220.2</v>
      </c>
      <c r="G11" s="42">
        <f t="shared" si="3"/>
        <v>-3098.5</v>
      </c>
      <c r="H11" s="42">
        <f t="shared" si="2"/>
        <v>3.779268368424322</v>
      </c>
    </row>
    <row r="12" spans="1:8" ht="12.75">
      <c r="A12" s="42" t="s">
        <v>88</v>
      </c>
      <c r="B12" s="59">
        <v>10503</v>
      </c>
      <c r="C12" s="41">
        <v>1830.7</v>
      </c>
      <c r="D12" s="41">
        <v>10.2</v>
      </c>
      <c r="E12" s="42">
        <f t="shared" si="0"/>
        <v>0.5571639263669633</v>
      </c>
      <c r="F12" s="41">
        <v>328.2</v>
      </c>
      <c r="G12" s="42">
        <f t="shared" si="3"/>
        <v>-318</v>
      </c>
      <c r="H12" s="42">
        <f t="shared" si="2"/>
        <v>3.1078610603290673</v>
      </c>
    </row>
    <row r="13" spans="1:8" ht="12.75">
      <c r="A13" s="42" t="s">
        <v>89</v>
      </c>
      <c r="B13" s="59">
        <v>10504</v>
      </c>
      <c r="C13" s="41">
        <v>5549.8</v>
      </c>
      <c r="D13" s="41">
        <v>1761.6</v>
      </c>
      <c r="E13" s="42">
        <f t="shared" si="0"/>
        <v>31.741684385022882</v>
      </c>
      <c r="F13" s="41">
        <v>1801.7</v>
      </c>
      <c r="G13" s="42">
        <f t="shared" si="3"/>
        <v>-40.100000000000136</v>
      </c>
      <c r="H13" s="42">
        <f t="shared" si="2"/>
        <v>97.77432424932007</v>
      </c>
    </row>
    <row r="14" spans="1:8" ht="13.5">
      <c r="A14" s="57" t="s">
        <v>90</v>
      </c>
      <c r="B14" s="58">
        <v>10600</v>
      </c>
      <c r="C14" s="57">
        <f>C15+C16+C17</f>
        <v>62356.299999999996</v>
      </c>
      <c r="D14" s="57">
        <f>D15+D16+D17</f>
        <v>-586.9999999999997</v>
      </c>
      <c r="E14" s="57">
        <v>0</v>
      </c>
      <c r="F14" s="57">
        <f>F15+F16+F17</f>
        <v>7946.1</v>
      </c>
      <c r="G14" s="68">
        <f t="shared" si="3"/>
        <v>-8533.1</v>
      </c>
      <c r="H14" s="68">
        <v>0</v>
      </c>
    </row>
    <row r="15" spans="1:8" ht="12.75">
      <c r="A15" s="42" t="s">
        <v>125</v>
      </c>
      <c r="B15" s="59">
        <v>10601</v>
      </c>
      <c r="C15" s="41">
        <v>11407.9</v>
      </c>
      <c r="D15" s="41">
        <v>712.4</v>
      </c>
      <c r="E15" s="42">
        <f t="shared" si="0"/>
        <v>6.244795273450855</v>
      </c>
      <c r="F15" s="41">
        <v>524.3</v>
      </c>
      <c r="G15" s="42">
        <f t="shared" si="3"/>
        <v>188.10000000000002</v>
      </c>
      <c r="H15" s="42">
        <f t="shared" si="2"/>
        <v>135.87640663742133</v>
      </c>
    </row>
    <row r="16" spans="1:8" ht="12.75">
      <c r="A16" s="42" t="s">
        <v>126</v>
      </c>
      <c r="B16" s="59">
        <v>10605</v>
      </c>
      <c r="C16" s="42">
        <v>168.7</v>
      </c>
      <c r="D16" s="42">
        <v>0</v>
      </c>
      <c r="E16" s="49">
        <f>D16/C16*100</f>
        <v>0</v>
      </c>
      <c r="F16" s="42">
        <v>42</v>
      </c>
      <c r="G16" s="42">
        <f aca="true" t="shared" si="4" ref="G16:G26">D16-F16</f>
        <v>-42</v>
      </c>
      <c r="H16" s="42">
        <f t="shared" si="2"/>
        <v>0</v>
      </c>
    </row>
    <row r="17" spans="1:8" ht="15">
      <c r="A17" s="61" t="s">
        <v>137</v>
      </c>
      <c r="B17" s="62">
        <v>10606</v>
      </c>
      <c r="C17" s="40">
        <f>C18+C19</f>
        <v>50779.7</v>
      </c>
      <c r="D17" s="40">
        <f>D18+D19</f>
        <v>-1299.3999999999996</v>
      </c>
      <c r="E17" s="40">
        <v>0</v>
      </c>
      <c r="F17" s="40">
        <f>F18+F19</f>
        <v>7379.8</v>
      </c>
      <c r="G17" s="42">
        <f t="shared" si="4"/>
        <v>-8679.2</v>
      </c>
      <c r="H17" s="42">
        <v>0</v>
      </c>
    </row>
    <row r="18" spans="1:8" ht="12.75">
      <c r="A18" s="42" t="s">
        <v>133</v>
      </c>
      <c r="B18" s="59">
        <v>10606</v>
      </c>
      <c r="C18" s="42">
        <v>26820.6</v>
      </c>
      <c r="D18" s="42">
        <v>3757.3</v>
      </c>
      <c r="E18" s="40">
        <f t="shared" si="0"/>
        <v>14.009008001312425</v>
      </c>
      <c r="F18" s="49">
        <v>5832.1</v>
      </c>
      <c r="G18" s="42">
        <f t="shared" si="4"/>
        <v>-2074.8</v>
      </c>
      <c r="H18" s="42">
        <f t="shared" si="2"/>
        <v>64.424478318273</v>
      </c>
    </row>
    <row r="19" spans="1:8" ht="12.75">
      <c r="A19" s="42" t="s">
        <v>134</v>
      </c>
      <c r="B19" s="59">
        <v>10606</v>
      </c>
      <c r="C19" s="44">
        <v>23959.1</v>
      </c>
      <c r="D19" s="44">
        <v>-5056.7</v>
      </c>
      <c r="E19" s="40">
        <v>0</v>
      </c>
      <c r="F19" s="44">
        <v>1547.7</v>
      </c>
      <c r="G19" s="42">
        <f t="shared" si="4"/>
        <v>-6604.4</v>
      </c>
      <c r="H19" s="42">
        <v>0</v>
      </c>
    </row>
    <row r="20" spans="1:8" ht="30" customHeight="1">
      <c r="A20" s="57" t="s">
        <v>91</v>
      </c>
      <c r="B20" s="58">
        <v>10700</v>
      </c>
      <c r="C20" s="57">
        <f>C21</f>
        <v>2639.2</v>
      </c>
      <c r="D20" s="57">
        <f>D21</f>
        <v>850.2</v>
      </c>
      <c r="E20" s="57">
        <f t="shared" si="0"/>
        <v>32.21430736586845</v>
      </c>
      <c r="F20" s="57">
        <f>F21</f>
        <v>430.4</v>
      </c>
      <c r="G20" s="68">
        <f t="shared" si="4"/>
        <v>419.80000000000007</v>
      </c>
      <c r="H20" s="68">
        <f t="shared" si="2"/>
        <v>197.53717472118961</v>
      </c>
    </row>
    <row r="21" spans="1:8" ht="25.5">
      <c r="A21" s="42" t="s">
        <v>92</v>
      </c>
      <c r="B21" s="59">
        <v>10701</v>
      </c>
      <c r="C21" s="41">
        <v>2639.2</v>
      </c>
      <c r="D21" s="41">
        <v>850.2</v>
      </c>
      <c r="E21" s="42">
        <f t="shared" si="0"/>
        <v>32.21430736586845</v>
      </c>
      <c r="F21" s="41">
        <v>430.4</v>
      </c>
      <c r="G21" s="42">
        <f t="shared" si="4"/>
        <v>419.80000000000007</v>
      </c>
      <c r="H21" s="42">
        <f t="shared" si="2"/>
        <v>197.53717472118961</v>
      </c>
    </row>
    <row r="22" spans="1:8" ht="13.5">
      <c r="A22" s="57" t="s">
        <v>93</v>
      </c>
      <c r="B22" s="58">
        <v>10800</v>
      </c>
      <c r="C22" s="57">
        <f>SUM(C23:C24)</f>
        <v>4779</v>
      </c>
      <c r="D22" s="57">
        <f>SUM(D23:D24)</f>
        <v>1065</v>
      </c>
      <c r="E22" s="57">
        <f t="shared" si="0"/>
        <v>22.28499686126805</v>
      </c>
      <c r="F22" s="57">
        <f>SUM(F23:F24)</f>
        <v>974.4</v>
      </c>
      <c r="G22" s="68">
        <f t="shared" si="4"/>
        <v>90.60000000000002</v>
      </c>
      <c r="H22" s="68">
        <f t="shared" si="2"/>
        <v>109.29802955665025</v>
      </c>
    </row>
    <row r="23" spans="1:8" ht="25.5">
      <c r="A23" s="42" t="s">
        <v>94</v>
      </c>
      <c r="B23" s="59">
        <v>10803</v>
      </c>
      <c r="C23" s="41">
        <v>4774</v>
      </c>
      <c r="D23" s="41">
        <v>1065</v>
      </c>
      <c r="E23" s="42">
        <f t="shared" si="0"/>
        <v>22.308336824465858</v>
      </c>
      <c r="F23" s="41">
        <v>974.4</v>
      </c>
      <c r="G23" s="42">
        <f t="shared" si="4"/>
        <v>90.60000000000002</v>
      </c>
      <c r="H23" s="42">
        <f t="shared" si="2"/>
        <v>109.29802955665025</v>
      </c>
    </row>
    <row r="24" spans="1:8" ht="12.75">
      <c r="A24" s="63" t="s">
        <v>127</v>
      </c>
      <c r="B24" s="59">
        <v>10807</v>
      </c>
      <c r="C24" s="41">
        <v>5</v>
      </c>
      <c r="D24" s="41">
        <v>0</v>
      </c>
      <c r="E24" s="42">
        <f t="shared" si="0"/>
        <v>0</v>
      </c>
      <c r="F24" s="41">
        <v>0</v>
      </c>
      <c r="G24" s="42">
        <f t="shared" si="4"/>
        <v>0</v>
      </c>
      <c r="H24" s="49" t="s">
        <v>124</v>
      </c>
    </row>
    <row r="25" spans="1:8" ht="27">
      <c r="A25" s="57" t="s">
        <v>95</v>
      </c>
      <c r="B25" s="58">
        <v>10900</v>
      </c>
      <c r="C25" s="57">
        <f>C26+C27</f>
        <v>0</v>
      </c>
      <c r="D25" s="57">
        <f>D26+D27</f>
        <v>0</v>
      </c>
      <c r="E25" s="69" t="s">
        <v>124</v>
      </c>
      <c r="F25" s="57">
        <f>F26+F27</f>
        <v>4.8</v>
      </c>
      <c r="G25" s="68">
        <f t="shared" si="4"/>
        <v>-4.8</v>
      </c>
      <c r="H25" s="69">
        <f>D25/F25*100</f>
        <v>0</v>
      </c>
    </row>
    <row r="26" spans="1:8" ht="12.75">
      <c r="A26" s="42" t="s">
        <v>96</v>
      </c>
      <c r="B26" s="59">
        <v>10906</v>
      </c>
      <c r="C26" s="41">
        <v>0</v>
      </c>
      <c r="D26" s="41">
        <v>0</v>
      </c>
      <c r="E26" s="49" t="s">
        <v>124</v>
      </c>
      <c r="F26" s="41">
        <v>1.8</v>
      </c>
      <c r="G26" s="42">
        <f t="shared" si="4"/>
        <v>-1.8</v>
      </c>
      <c r="H26" s="49">
        <f>D26/F26*100</f>
        <v>0</v>
      </c>
    </row>
    <row r="27" spans="1:8" ht="25.5">
      <c r="A27" s="42" t="s">
        <v>97</v>
      </c>
      <c r="B27" s="59">
        <v>10907</v>
      </c>
      <c r="C27" s="41">
        <v>0</v>
      </c>
      <c r="D27" s="41">
        <v>0</v>
      </c>
      <c r="E27" s="49" t="s">
        <v>124</v>
      </c>
      <c r="F27" s="41">
        <v>3</v>
      </c>
      <c r="G27" s="42">
        <f>D27-F27</f>
        <v>-3</v>
      </c>
      <c r="H27" s="49">
        <f>D27/F27*100</f>
        <v>0</v>
      </c>
    </row>
    <row r="28" spans="1:8" ht="13.5">
      <c r="A28" s="45" t="s">
        <v>117</v>
      </c>
      <c r="B28" s="64"/>
      <c r="C28" s="45">
        <f>C29+C33+C35+C37+C40+C41</f>
        <v>20717.699999999997</v>
      </c>
      <c r="D28" s="45">
        <f>D29+D33+D35+D37+D40+D41</f>
        <v>6932.7</v>
      </c>
      <c r="E28" s="45">
        <f t="shared" si="0"/>
        <v>33.462691321913155</v>
      </c>
      <c r="F28" s="45">
        <f>F29+F33+F35+F37+F40+F41</f>
        <v>6990</v>
      </c>
      <c r="G28" s="70">
        <f aca="true" t="shared" si="5" ref="G28:G34">D28-F28</f>
        <v>-57.30000000000018</v>
      </c>
      <c r="H28" s="53">
        <f t="shared" si="2"/>
        <v>99.1802575107296</v>
      </c>
    </row>
    <row r="29" spans="1:8" ht="40.5">
      <c r="A29" s="57" t="s">
        <v>98</v>
      </c>
      <c r="B29" s="58">
        <v>11100</v>
      </c>
      <c r="C29" s="57">
        <f>C30+C31+C32</f>
        <v>14768.3</v>
      </c>
      <c r="D29" s="57">
        <f>D30+D31+D32</f>
        <v>2967.3</v>
      </c>
      <c r="E29" s="57">
        <f t="shared" si="0"/>
        <v>20.092359987270033</v>
      </c>
      <c r="F29" s="57">
        <f>F30+F31+F32</f>
        <v>2988.6000000000004</v>
      </c>
      <c r="G29" s="68">
        <f t="shared" si="5"/>
        <v>-21.300000000000182</v>
      </c>
      <c r="H29" s="68">
        <f t="shared" si="2"/>
        <v>99.28729170849226</v>
      </c>
    </row>
    <row r="30" spans="1:8" ht="24.75" customHeight="1">
      <c r="A30" s="40" t="s">
        <v>99</v>
      </c>
      <c r="B30" s="62">
        <v>11105</v>
      </c>
      <c r="C30" s="40">
        <v>9617.8</v>
      </c>
      <c r="D30" s="40">
        <v>1580.2</v>
      </c>
      <c r="E30" s="40">
        <f t="shared" si="0"/>
        <v>16.429952795857684</v>
      </c>
      <c r="F30" s="40">
        <v>1886.7</v>
      </c>
      <c r="G30" s="42">
        <f t="shared" si="5"/>
        <v>-306.5</v>
      </c>
      <c r="H30" s="42">
        <f t="shared" si="2"/>
        <v>83.75470398049505</v>
      </c>
    </row>
    <row r="31" spans="1:8" ht="16.5" customHeight="1">
      <c r="A31" s="40" t="s">
        <v>100</v>
      </c>
      <c r="B31" s="62">
        <v>11105</v>
      </c>
      <c r="C31" s="40">
        <v>5147.5</v>
      </c>
      <c r="D31" s="40">
        <v>1354.1</v>
      </c>
      <c r="E31" s="40">
        <f t="shared" si="0"/>
        <v>26.305973773676538</v>
      </c>
      <c r="F31" s="40">
        <v>1098.9</v>
      </c>
      <c r="G31" s="42">
        <f t="shared" si="5"/>
        <v>255.19999999999982</v>
      </c>
      <c r="H31" s="42">
        <f t="shared" si="2"/>
        <v>123.22322322322321</v>
      </c>
    </row>
    <row r="32" spans="1:8" ht="12.75">
      <c r="A32" s="42" t="s">
        <v>101</v>
      </c>
      <c r="B32" s="59">
        <v>11107</v>
      </c>
      <c r="C32" s="42">
        <v>3</v>
      </c>
      <c r="D32" s="42">
        <v>33</v>
      </c>
      <c r="E32" s="50">
        <f>D32/C32*100</f>
        <v>1100</v>
      </c>
      <c r="F32" s="42">
        <v>3</v>
      </c>
      <c r="G32" s="42">
        <f t="shared" si="5"/>
        <v>30</v>
      </c>
      <c r="H32" s="42">
        <f t="shared" si="2"/>
        <v>1100</v>
      </c>
    </row>
    <row r="33" spans="1:8" ht="27">
      <c r="A33" s="57" t="s">
        <v>102</v>
      </c>
      <c r="B33" s="58">
        <v>11200</v>
      </c>
      <c r="C33" s="57">
        <f>C34</f>
        <v>824.6</v>
      </c>
      <c r="D33" s="57">
        <f>D34</f>
        <v>966.5</v>
      </c>
      <c r="E33" s="57">
        <f t="shared" si="0"/>
        <v>117.20834343924327</v>
      </c>
      <c r="F33" s="57">
        <f>F34</f>
        <v>445.4</v>
      </c>
      <c r="G33" s="68">
        <f t="shared" si="5"/>
        <v>521.1</v>
      </c>
      <c r="H33" s="68">
        <f t="shared" si="2"/>
        <v>216.99595868881906</v>
      </c>
    </row>
    <row r="34" spans="1:8" ht="25.5">
      <c r="A34" s="42" t="s">
        <v>103</v>
      </c>
      <c r="B34" s="59">
        <v>11201</v>
      </c>
      <c r="C34" s="41">
        <v>824.6</v>
      </c>
      <c r="D34" s="41">
        <v>966.5</v>
      </c>
      <c r="E34" s="42">
        <f t="shared" si="0"/>
        <v>117.20834343924327</v>
      </c>
      <c r="F34" s="41">
        <v>445.4</v>
      </c>
      <c r="G34" s="42">
        <f t="shared" si="5"/>
        <v>521.1</v>
      </c>
      <c r="H34" s="42">
        <f t="shared" si="2"/>
        <v>216.99595868881906</v>
      </c>
    </row>
    <row r="35" spans="1:8" ht="27">
      <c r="A35" s="57" t="s">
        <v>104</v>
      </c>
      <c r="B35" s="60">
        <v>11300</v>
      </c>
      <c r="C35" s="68">
        <f>C36</f>
        <v>740.7</v>
      </c>
      <c r="D35" s="68">
        <f>D36</f>
        <v>621.4</v>
      </c>
      <c r="E35" s="68">
        <f>D35/C35*100</f>
        <v>83.89361414877817</v>
      </c>
      <c r="F35" s="68">
        <f>F36</f>
        <v>322.2</v>
      </c>
      <c r="G35" s="68">
        <f aca="true" t="shared" si="6" ref="G35:G49">D35-F35</f>
        <v>299.2</v>
      </c>
      <c r="H35" s="68">
        <f t="shared" si="2"/>
        <v>192.86157666045932</v>
      </c>
    </row>
    <row r="36" spans="1:8" ht="12.75">
      <c r="A36" s="42" t="s">
        <v>118</v>
      </c>
      <c r="B36" s="59">
        <v>11302</v>
      </c>
      <c r="C36" s="41">
        <v>740.7</v>
      </c>
      <c r="D36" s="42">
        <v>621.4</v>
      </c>
      <c r="E36" s="42">
        <f>D36/C36*100</f>
        <v>83.89361414877817</v>
      </c>
      <c r="F36" s="41">
        <v>322.2</v>
      </c>
      <c r="G36" s="42">
        <f t="shared" si="6"/>
        <v>299.2</v>
      </c>
      <c r="H36" s="42">
        <f t="shared" si="2"/>
        <v>192.86157666045932</v>
      </c>
    </row>
    <row r="37" spans="1:8" ht="27">
      <c r="A37" s="57" t="s">
        <v>105</v>
      </c>
      <c r="B37" s="58">
        <v>11400</v>
      </c>
      <c r="C37" s="57">
        <f>C38+C39</f>
        <v>600</v>
      </c>
      <c r="D37" s="57">
        <f>D38+D39</f>
        <v>1951.5</v>
      </c>
      <c r="E37" s="57">
        <f t="shared" si="0"/>
        <v>325.25</v>
      </c>
      <c r="F37" s="57">
        <f>F38+F39</f>
        <v>872.8</v>
      </c>
      <c r="G37" s="68">
        <f t="shared" si="6"/>
        <v>1078.7</v>
      </c>
      <c r="H37" s="68">
        <f t="shared" si="2"/>
        <v>223.59074243813018</v>
      </c>
    </row>
    <row r="38" spans="1:8" ht="38.25">
      <c r="A38" s="42" t="s">
        <v>119</v>
      </c>
      <c r="B38" s="59">
        <v>11406</v>
      </c>
      <c r="C38" s="41">
        <v>0</v>
      </c>
      <c r="D38" s="41">
        <v>1951.5</v>
      </c>
      <c r="E38" s="49" t="s">
        <v>124</v>
      </c>
      <c r="F38" s="41">
        <v>444.2</v>
      </c>
      <c r="G38" s="42">
        <f t="shared" si="6"/>
        <v>1507.3</v>
      </c>
      <c r="H38" s="42">
        <f t="shared" si="2"/>
        <v>439.32913102206214</v>
      </c>
    </row>
    <row r="39" spans="1:8" ht="38.25">
      <c r="A39" s="42" t="s">
        <v>120</v>
      </c>
      <c r="B39" s="59">
        <v>11406</v>
      </c>
      <c r="C39" s="41">
        <v>600</v>
      </c>
      <c r="D39" s="41">
        <v>0</v>
      </c>
      <c r="E39" s="49">
        <f>D39/C39*100</f>
        <v>0</v>
      </c>
      <c r="F39" s="42">
        <v>428.6</v>
      </c>
      <c r="G39" s="42">
        <f t="shared" si="6"/>
        <v>-428.6</v>
      </c>
      <c r="H39" s="42">
        <f t="shared" si="2"/>
        <v>0</v>
      </c>
    </row>
    <row r="40" spans="1:8" ht="18.75" customHeight="1">
      <c r="A40" s="57" t="s">
        <v>106</v>
      </c>
      <c r="B40" s="58">
        <v>11600</v>
      </c>
      <c r="C40" s="71">
        <v>3734.1</v>
      </c>
      <c r="D40" s="71">
        <v>294.6</v>
      </c>
      <c r="E40" s="57">
        <f t="shared" si="0"/>
        <v>7.889451273399213</v>
      </c>
      <c r="F40" s="71">
        <v>2109.6</v>
      </c>
      <c r="G40" s="68">
        <f t="shared" si="6"/>
        <v>-1815</v>
      </c>
      <c r="H40" s="68">
        <f t="shared" si="2"/>
        <v>13.964732650739478</v>
      </c>
    </row>
    <row r="41" spans="1:8" ht="27">
      <c r="A41" s="57" t="s">
        <v>107</v>
      </c>
      <c r="B41" s="58">
        <v>11700</v>
      </c>
      <c r="C41" s="71">
        <v>50</v>
      </c>
      <c r="D41" s="71">
        <v>131.4</v>
      </c>
      <c r="E41" s="42">
        <f t="shared" si="0"/>
        <v>262.8</v>
      </c>
      <c r="F41" s="71">
        <v>251.4</v>
      </c>
      <c r="G41" s="68">
        <f t="shared" si="6"/>
        <v>-120</v>
      </c>
      <c r="H41" s="69">
        <f>D41/F41*100</f>
        <v>52.2673031026253</v>
      </c>
    </row>
    <row r="42" spans="1:8" ht="12.75">
      <c r="A42" s="46" t="s">
        <v>108</v>
      </c>
      <c r="B42" s="65">
        <v>20000</v>
      </c>
      <c r="C42" s="46">
        <f>C43+C49+C48</f>
        <v>518198.7</v>
      </c>
      <c r="D42" s="46">
        <f>D43+D49+D48+D47</f>
        <v>133982.4</v>
      </c>
      <c r="E42" s="46">
        <f t="shared" si="0"/>
        <v>25.855410289527935</v>
      </c>
      <c r="F42" s="46">
        <f>F43+F49+F48</f>
        <v>106271.2</v>
      </c>
      <c r="G42" s="46">
        <f t="shared" si="6"/>
        <v>27711.199999999997</v>
      </c>
      <c r="H42" s="46">
        <f t="shared" si="2"/>
        <v>126.07592649748945</v>
      </c>
    </row>
    <row r="43" spans="1:8" ht="25.5">
      <c r="A43" s="42" t="s">
        <v>109</v>
      </c>
      <c r="B43" s="62">
        <v>20200</v>
      </c>
      <c r="C43" s="47">
        <f>C44+C45+C46</f>
        <v>518198.7</v>
      </c>
      <c r="D43" s="47">
        <f>D44+D45+D46</f>
        <v>133735.5</v>
      </c>
      <c r="E43" s="40">
        <f t="shared" si="0"/>
        <v>25.80776447335742</v>
      </c>
      <c r="F43" s="47">
        <f>F44+F45+F46</f>
        <v>106270.2</v>
      </c>
      <c r="G43" s="40">
        <f t="shared" si="6"/>
        <v>27465.300000000003</v>
      </c>
      <c r="H43" s="42">
        <f t="shared" si="2"/>
        <v>125.84478056877657</v>
      </c>
    </row>
    <row r="44" spans="1:8" ht="12.75">
      <c r="A44" s="42" t="s">
        <v>128</v>
      </c>
      <c r="B44" s="59">
        <v>20210</v>
      </c>
      <c r="C44" s="41">
        <v>105455</v>
      </c>
      <c r="D44" s="41">
        <v>26363.7</v>
      </c>
      <c r="E44" s="42">
        <f t="shared" si="0"/>
        <v>24.99995258641127</v>
      </c>
      <c r="F44" s="41">
        <v>17311.8</v>
      </c>
      <c r="G44" s="42">
        <f t="shared" si="6"/>
        <v>9051.900000000001</v>
      </c>
      <c r="H44" s="42">
        <f t="shared" si="2"/>
        <v>152.2874571101792</v>
      </c>
    </row>
    <row r="45" spans="1:8" ht="12.75">
      <c r="A45" s="42" t="s">
        <v>129</v>
      </c>
      <c r="B45" s="59">
        <v>20220</v>
      </c>
      <c r="C45" s="41">
        <v>0</v>
      </c>
      <c r="D45" s="41">
        <v>10755.4</v>
      </c>
      <c r="E45" s="49" t="s">
        <v>124</v>
      </c>
      <c r="F45" s="41">
        <v>6456.2</v>
      </c>
      <c r="G45" s="42">
        <f t="shared" si="6"/>
        <v>4299.2</v>
      </c>
      <c r="H45" s="42">
        <f t="shared" si="2"/>
        <v>166.59025432917196</v>
      </c>
    </row>
    <row r="46" spans="1:8" ht="12.75">
      <c r="A46" s="42" t="s">
        <v>130</v>
      </c>
      <c r="B46" s="59">
        <v>20230</v>
      </c>
      <c r="C46" s="41">
        <v>412743.7</v>
      </c>
      <c r="D46" s="41">
        <v>96616.4</v>
      </c>
      <c r="E46" s="42">
        <f t="shared" si="0"/>
        <v>23.40832821918299</v>
      </c>
      <c r="F46" s="41">
        <v>82502.2</v>
      </c>
      <c r="G46" s="42">
        <f t="shared" si="6"/>
        <v>14114.199999999997</v>
      </c>
      <c r="H46" s="42">
        <f t="shared" si="2"/>
        <v>117.10766500772101</v>
      </c>
    </row>
    <row r="47" spans="1:8" ht="12.75">
      <c r="A47" s="42" t="s">
        <v>150</v>
      </c>
      <c r="B47" s="59">
        <v>20700</v>
      </c>
      <c r="C47" s="41">
        <v>0</v>
      </c>
      <c r="D47" s="41">
        <v>200</v>
      </c>
      <c r="E47" s="49" t="s">
        <v>124</v>
      </c>
      <c r="F47" s="41">
        <v>0</v>
      </c>
      <c r="G47" s="42">
        <v>0</v>
      </c>
      <c r="H47" s="49" t="s">
        <v>124</v>
      </c>
    </row>
    <row r="48" spans="1:8" ht="25.5">
      <c r="A48" s="42" t="s">
        <v>131</v>
      </c>
      <c r="B48" s="59">
        <v>21800</v>
      </c>
      <c r="C48" s="41">
        <v>0</v>
      </c>
      <c r="D48" s="41">
        <v>5508</v>
      </c>
      <c r="E48" s="49" t="s">
        <v>124</v>
      </c>
      <c r="F48" s="41">
        <v>1507.7</v>
      </c>
      <c r="G48" s="42">
        <f t="shared" si="6"/>
        <v>4000.3</v>
      </c>
      <c r="H48" s="42">
        <f>D48/F48*100</f>
        <v>365.3246667108841</v>
      </c>
    </row>
    <row r="49" spans="1:13" ht="25.5">
      <c r="A49" s="42" t="s">
        <v>132</v>
      </c>
      <c r="B49" s="59">
        <v>21900</v>
      </c>
      <c r="C49" s="42">
        <v>0</v>
      </c>
      <c r="D49" s="42">
        <v>-5461.1</v>
      </c>
      <c r="E49" s="49" t="s">
        <v>124</v>
      </c>
      <c r="F49" s="42">
        <v>-1506.7</v>
      </c>
      <c r="G49" s="42">
        <f t="shared" si="6"/>
        <v>-3954.4000000000005</v>
      </c>
      <c r="H49" s="42">
        <f t="shared" si="2"/>
        <v>362.45437047852926</v>
      </c>
      <c r="M49" s="72"/>
    </row>
    <row r="50" spans="1:8" ht="14.25">
      <c r="A50" s="66" t="s">
        <v>110</v>
      </c>
      <c r="B50" s="67">
        <v>85000</v>
      </c>
      <c r="C50" s="48">
        <f>C3+C42</f>
        <v>962870.8</v>
      </c>
      <c r="D50" s="48">
        <f>D3+D42</f>
        <v>218227.69999999998</v>
      </c>
      <c r="E50" s="51">
        <f t="shared" si="0"/>
        <v>22.66427645328947</v>
      </c>
      <c r="F50" s="48">
        <f>F3+F42</f>
        <v>191318.9</v>
      </c>
      <c r="G50" s="48">
        <f>G3+G42</f>
        <v>26908.79999999999</v>
      </c>
      <c r="H50" s="73">
        <f t="shared" si="2"/>
        <v>114.06489374546895</v>
      </c>
    </row>
    <row r="51" spans="1:8" ht="12.75">
      <c r="A51" s="22" t="s">
        <v>2</v>
      </c>
      <c r="B51" s="23"/>
      <c r="C51" s="24"/>
      <c r="D51" s="24"/>
      <c r="E51" s="2"/>
      <c r="F51" s="2"/>
      <c r="G51" s="3"/>
      <c r="H51" s="2"/>
    </row>
    <row r="52" spans="1:8" ht="12.75">
      <c r="A52" s="25" t="s">
        <v>3</v>
      </c>
      <c r="B52" s="26" t="s">
        <v>4</v>
      </c>
      <c r="C52" s="18">
        <f>SUM(C53:C60)</f>
        <v>107434.99999999999</v>
      </c>
      <c r="D52" s="18">
        <f>SUM(D53:D60)</f>
        <v>20119.6</v>
      </c>
      <c r="E52" s="18">
        <f aca="true" t="shared" si="7" ref="E52:E67">D52/C52*100</f>
        <v>18.72723041839252</v>
      </c>
      <c r="F52" s="18">
        <f>SUM(F53:F60)</f>
        <v>23980.699999999997</v>
      </c>
      <c r="G52" s="18">
        <f>SUM(G53:G60)</f>
        <v>-3861.0999999999995</v>
      </c>
      <c r="H52" s="18">
        <f>D52/F52*100</f>
        <v>83.89913555484202</v>
      </c>
    </row>
    <row r="53" spans="1:8" ht="38.25">
      <c r="A53" s="27" t="s">
        <v>77</v>
      </c>
      <c r="B53" s="28" t="s">
        <v>73</v>
      </c>
      <c r="C53" s="16">
        <v>4723.9</v>
      </c>
      <c r="D53" s="16">
        <v>951.5</v>
      </c>
      <c r="E53" s="16">
        <f>D53/C53*100</f>
        <v>20.142255339867486</v>
      </c>
      <c r="F53" s="16">
        <v>1246.7</v>
      </c>
      <c r="G53" s="16">
        <f aca="true" t="shared" si="8" ref="G53:G60">SUM(D53-F53)</f>
        <v>-295.20000000000005</v>
      </c>
      <c r="H53" s="19">
        <f aca="true" t="shared" si="9" ref="H53:H99">D53/F53*100</f>
        <v>76.32148873024785</v>
      </c>
    </row>
    <row r="54" spans="1:8" ht="51">
      <c r="A54" s="29" t="s">
        <v>5</v>
      </c>
      <c r="B54" s="30" t="s">
        <v>6</v>
      </c>
      <c r="C54" s="17">
        <v>7886.9</v>
      </c>
      <c r="D54" s="17">
        <v>1497.6</v>
      </c>
      <c r="E54" s="17">
        <f t="shared" si="7"/>
        <v>18.9884492005731</v>
      </c>
      <c r="F54" s="17">
        <v>1939.1</v>
      </c>
      <c r="G54" s="17">
        <f t="shared" si="8"/>
        <v>-441.5</v>
      </c>
      <c r="H54" s="19">
        <f t="shared" si="9"/>
        <v>77.2317054303543</v>
      </c>
    </row>
    <row r="55" spans="1:8" ht="51">
      <c r="A55" s="29" t="s">
        <v>7</v>
      </c>
      <c r="B55" s="30" t="s">
        <v>8</v>
      </c>
      <c r="C55" s="17">
        <v>54022.6</v>
      </c>
      <c r="D55" s="17">
        <v>11273.1</v>
      </c>
      <c r="E55" s="17">
        <f>D55/C55*100</f>
        <v>20.867377727099402</v>
      </c>
      <c r="F55" s="17">
        <v>11669.3</v>
      </c>
      <c r="G55" s="17">
        <f t="shared" si="8"/>
        <v>-396.1999999999989</v>
      </c>
      <c r="H55" s="19">
        <f t="shared" si="9"/>
        <v>96.60476635273754</v>
      </c>
    </row>
    <row r="56" spans="1:8" ht="12.75">
      <c r="A56" s="29" t="s">
        <v>123</v>
      </c>
      <c r="B56" s="30" t="s">
        <v>122</v>
      </c>
      <c r="C56" s="17">
        <v>52.9</v>
      </c>
      <c r="D56" s="17">
        <v>0</v>
      </c>
      <c r="E56" s="17">
        <f>D56/C56*100</f>
        <v>0</v>
      </c>
      <c r="F56" s="17">
        <v>0</v>
      </c>
      <c r="G56" s="17">
        <f t="shared" si="8"/>
        <v>0</v>
      </c>
      <c r="H56" s="19" t="s">
        <v>124</v>
      </c>
    </row>
    <row r="57" spans="1:8" ht="38.25">
      <c r="A57" s="29" t="s">
        <v>9</v>
      </c>
      <c r="B57" s="30" t="s">
        <v>10</v>
      </c>
      <c r="C57" s="17">
        <v>11518.7</v>
      </c>
      <c r="D57" s="17">
        <v>1965</v>
      </c>
      <c r="E57" s="17">
        <f t="shared" si="7"/>
        <v>17.059216751890403</v>
      </c>
      <c r="F57" s="17">
        <v>2257.5</v>
      </c>
      <c r="G57" s="17">
        <f t="shared" si="8"/>
        <v>-292.5</v>
      </c>
      <c r="H57" s="19">
        <f t="shared" si="9"/>
        <v>87.04318936877077</v>
      </c>
    </row>
    <row r="58" spans="1:8" ht="12.75">
      <c r="A58" s="29" t="s">
        <v>135</v>
      </c>
      <c r="B58" s="31" t="s">
        <v>136</v>
      </c>
      <c r="C58" s="17">
        <v>1000</v>
      </c>
      <c r="D58" s="17">
        <v>0</v>
      </c>
      <c r="E58" s="17">
        <f t="shared" si="7"/>
        <v>0</v>
      </c>
      <c r="F58" s="17">
        <v>0</v>
      </c>
      <c r="G58" s="17">
        <f t="shared" si="8"/>
        <v>0</v>
      </c>
      <c r="H58" s="19" t="s">
        <v>124</v>
      </c>
    </row>
    <row r="59" spans="1:8" ht="12.75">
      <c r="A59" s="29" t="s">
        <v>11</v>
      </c>
      <c r="B59" s="30" t="s">
        <v>50</v>
      </c>
      <c r="C59" s="17">
        <v>3890</v>
      </c>
      <c r="D59" s="17">
        <v>0</v>
      </c>
      <c r="E59" s="17">
        <f t="shared" si="7"/>
        <v>0</v>
      </c>
      <c r="F59" s="17">
        <v>0</v>
      </c>
      <c r="G59" s="17">
        <f t="shared" si="8"/>
        <v>0</v>
      </c>
      <c r="H59" s="19" t="s">
        <v>124</v>
      </c>
    </row>
    <row r="60" spans="1:8" ht="12.75">
      <c r="A60" s="29" t="s">
        <v>12</v>
      </c>
      <c r="B60" s="30" t="s">
        <v>52</v>
      </c>
      <c r="C60" s="17">
        <v>24340</v>
      </c>
      <c r="D60" s="17">
        <v>4432.4</v>
      </c>
      <c r="E60" s="17">
        <f t="shared" si="7"/>
        <v>18.21035332785538</v>
      </c>
      <c r="F60" s="17">
        <v>6868.1</v>
      </c>
      <c r="G60" s="17">
        <f t="shared" si="8"/>
        <v>-2435.7000000000007</v>
      </c>
      <c r="H60" s="19">
        <f t="shared" si="9"/>
        <v>64.53604344724158</v>
      </c>
    </row>
    <row r="61" spans="1:8" ht="12.75">
      <c r="A61" s="25" t="s">
        <v>71</v>
      </c>
      <c r="B61" s="32" t="s">
        <v>68</v>
      </c>
      <c r="C61" s="18">
        <f>SUM(C62:C63)</f>
        <v>1113</v>
      </c>
      <c r="D61" s="18">
        <f>SUM(D62:D63)</f>
        <v>170.1</v>
      </c>
      <c r="E61" s="18">
        <f>SUM(D61/C61*100)</f>
        <v>15.283018867924527</v>
      </c>
      <c r="F61" s="18">
        <f>SUM(F62:F63)</f>
        <v>105.5</v>
      </c>
      <c r="G61" s="18">
        <f>SUM(G62:G63)</f>
        <v>64.6</v>
      </c>
      <c r="H61" s="18">
        <f t="shared" si="9"/>
        <v>161.23222748815164</v>
      </c>
    </row>
    <row r="62" spans="1:8" ht="12.75">
      <c r="A62" s="27" t="s">
        <v>78</v>
      </c>
      <c r="B62" s="28" t="s">
        <v>74</v>
      </c>
      <c r="C62" s="16">
        <v>913</v>
      </c>
      <c r="D62" s="16">
        <v>170.1</v>
      </c>
      <c r="E62" s="16">
        <f>D62/C62*100</f>
        <v>18.630887185104054</v>
      </c>
      <c r="F62" s="16">
        <v>105.5</v>
      </c>
      <c r="G62" s="16">
        <f>SUM(D62-F62)</f>
        <v>64.6</v>
      </c>
      <c r="H62" s="19">
        <f t="shared" si="9"/>
        <v>161.23222748815164</v>
      </c>
    </row>
    <row r="63" spans="1:8" ht="12.75">
      <c r="A63" s="29" t="s">
        <v>70</v>
      </c>
      <c r="B63" s="31" t="s">
        <v>69</v>
      </c>
      <c r="C63" s="17">
        <v>200</v>
      </c>
      <c r="D63" s="17">
        <v>0</v>
      </c>
      <c r="E63" s="17">
        <f>SUM(D63/C63*100)</f>
        <v>0</v>
      </c>
      <c r="F63" s="17">
        <v>0</v>
      </c>
      <c r="G63" s="17">
        <f>SUM(D63-F63)</f>
        <v>0</v>
      </c>
      <c r="H63" s="19" t="s">
        <v>124</v>
      </c>
    </row>
    <row r="64" spans="1:8" ht="25.5">
      <c r="A64" s="25" t="s">
        <v>13</v>
      </c>
      <c r="B64" s="26" t="s">
        <v>14</v>
      </c>
      <c r="C64" s="18">
        <f>C65+C66</f>
        <v>3474.5</v>
      </c>
      <c r="D64" s="18">
        <f>D65+D66</f>
        <v>232</v>
      </c>
      <c r="E64" s="18">
        <f t="shared" si="7"/>
        <v>6.677219743848036</v>
      </c>
      <c r="F64" s="18">
        <f>SUM(F65:F65)</f>
        <v>223.3</v>
      </c>
      <c r="G64" s="18">
        <f>SUM(G65:G65)</f>
        <v>-223.3</v>
      </c>
      <c r="H64" s="18">
        <f t="shared" si="9"/>
        <v>103.89610389610388</v>
      </c>
    </row>
    <row r="65" spans="1:8" ht="12.75">
      <c r="A65" s="29" t="s">
        <v>141</v>
      </c>
      <c r="B65" s="30" t="s">
        <v>15</v>
      </c>
      <c r="C65" s="17">
        <v>100</v>
      </c>
      <c r="D65" s="17">
        <v>0</v>
      </c>
      <c r="E65" s="17">
        <f t="shared" si="7"/>
        <v>0</v>
      </c>
      <c r="F65" s="17">
        <v>223.3</v>
      </c>
      <c r="G65" s="17">
        <f>SUM(D65-F65)</f>
        <v>-223.3</v>
      </c>
      <c r="H65" s="19">
        <f t="shared" si="9"/>
        <v>0</v>
      </c>
    </row>
    <row r="66" spans="1:8" ht="38.25">
      <c r="A66" s="29" t="s">
        <v>143</v>
      </c>
      <c r="B66" s="31" t="s">
        <v>142</v>
      </c>
      <c r="C66" s="17">
        <v>3374.5</v>
      </c>
      <c r="D66" s="17">
        <v>232</v>
      </c>
      <c r="E66" s="17">
        <f>D66/C66*100</f>
        <v>6.875092606312045</v>
      </c>
      <c r="F66" s="17">
        <v>0</v>
      </c>
      <c r="G66" s="17">
        <f>SUM(D66-F66)</f>
        <v>232</v>
      </c>
      <c r="H66" s="19" t="s">
        <v>124</v>
      </c>
    </row>
    <row r="67" spans="1:8" ht="12.75">
      <c r="A67" s="25" t="s">
        <v>16</v>
      </c>
      <c r="B67" s="26" t="s">
        <v>17</v>
      </c>
      <c r="C67" s="18">
        <f>SUM(C68:C71)</f>
        <v>89853.8</v>
      </c>
      <c r="D67" s="18">
        <f>SUM(D68:D71)</f>
        <v>4099.7</v>
      </c>
      <c r="E67" s="18">
        <f t="shared" si="7"/>
        <v>4.56263396762296</v>
      </c>
      <c r="F67" s="18">
        <f>SUM(F68:F71)</f>
        <v>4286.6</v>
      </c>
      <c r="G67" s="18">
        <f>SUM(G68:G71)</f>
        <v>-186.89999999999986</v>
      </c>
      <c r="H67" s="18">
        <f t="shared" si="9"/>
        <v>95.63990108710865</v>
      </c>
    </row>
    <row r="68" spans="1:8" ht="12.75">
      <c r="A68" s="33" t="s">
        <v>121</v>
      </c>
      <c r="B68" s="34" t="s">
        <v>113</v>
      </c>
      <c r="C68" s="19">
        <v>150</v>
      </c>
      <c r="D68" s="19">
        <v>42.4</v>
      </c>
      <c r="E68" s="17">
        <f>D68/C68*100</f>
        <v>28.26666666666667</v>
      </c>
      <c r="F68" s="19">
        <v>0</v>
      </c>
      <c r="G68" s="17">
        <f>SUM(D68-F68)</f>
        <v>42.4</v>
      </c>
      <c r="H68" s="19" t="s">
        <v>124</v>
      </c>
    </row>
    <row r="69" spans="1:8" ht="12.75">
      <c r="A69" s="29" t="s">
        <v>18</v>
      </c>
      <c r="B69" s="30" t="s">
        <v>19</v>
      </c>
      <c r="C69" s="17">
        <v>5200</v>
      </c>
      <c r="D69" s="17">
        <v>110</v>
      </c>
      <c r="E69" s="17">
        <f>D69/C69*100</f>
        <v>2.1153846153846154</v>
      </c>
      <c r="F69" s="17">
        <v>1348.2</v>
      </c>
      <c r="G69" s="17">
        <f>SUM(D69-F69)</f>
        <v>-1238.2</v>
      </c>
      <c r="H69" s="19">
        <f t="shared" si="9"/>
        <v>8.159026850615636</v>
      </c>
    </row>
    <row r="70" spans="1:8" ht="12.75">
      <c r="A70" s="29" t="s">
        <v>111</v>
      </c>
      <c r="B70" s="30" t="s">
        <v>51</v>
      </c>
      <c r="C70" s="17">
        <v>82143.8</v>
      </c>
      <c r="D70" s="17">
        <v>3947.3</v>
      </c>
      <c r="E70" s="17">
        <f aca="true" t="shared" si="10" ref="E70:E99">D70/C70*100</f>
        <v>4.805353538550688</v>
      </c>
      <c r="F70" s="17">
        <v>2893.4</v>
      </c>
      <c r="G70" s="17">
        <f>SUM(D70-F70)</f>
        <v>1053.9</v>
      </c>
      <c r="H70" s="19">
        <f t="shared" si="9"/>
        <v>136.42427593834242</v>
      </c>
    </row>
    <row r="71" spans="1:8" ht="12.75">
      <c r="A71" s="29" t="s">
        <v>20</v>
      </c>
      <c r="B71" s="30" t="s">
        <v>21</v>
      </c>
      <c r="C71" s="17">
        <v>2360</v>
      </c>
      <c r="D71" s="17">
        <v>0</v>
      </c>
      <c r="E71" s="17">
        <f t="shared" si="10"/>
        <v>0</v>
      </c>
      <c r="F71" s="17">
        <v>45</v>
      </c>
      <c r="G71" s="17">
        <f>SUM(D71-F71)</f>
        <v>-45</v>
      </c>
      <c r="H71" s="19">
        <f t="shared" si="9"/>
        <v>0</v>
      </c>
    </row>
    <row r="72" spans="1:8" ht="12.75">
      <c r="A72" s="25" t="s">
        <v>22</v>
      </c>
      <c r="B72" s="26" t="s">
        <v>23</v>
      </c>
      <c r="C72" s="18">
        <f>SUM(C73:C76)</f>
        <v>139812.9</v>
      </c>
      <c r="D72" s="18">
        <f>SUM(D73:D76)</f>
        <v>19991.399999999998</v>
      </c>
      <c r="E72" s="18">
        <f>D72/C72*100</f>
        <v>14.298680593850783</v>
      </c>
      <c r="F72" s="18">
        <f>SUM(F73:F76)</f>
        <v>20888.199999999997</v>
      </c>
      <c r="G72" s="18">
        <f>SUM(G73:G76)</f>
        <v>-896.7999999999993</v>
      </c>
      <c r="H72" s="18">
        <f t="shared" si="9"/>
        <v>95.70666692199424</v>
      </c>
    </row>
    <row r="73" spans="1:8" ht="12.75">
      <c r="A73" s="29" t="s">
        <v>61</v>
      </c>
      <c r="B73" s="31" t="s">
        <v>60</v>
      </c>
      <c r="C73" s="17">
        <v>29649.8</v>
      </c>
      <c r="D73" s="17">
        <v>901.4</v>
      </c>
      <c r="E73" s="17">
        <f t="shared" si="10"/>
        <v>3.040155414201782</v>
      </c>
      <c r="F73" s="17">
        <v>914.6</v>
      </c>
      <c r="G73" s="17">
        <f>SUM(D73-F73)</f>
        <v>-13.200000000000045</v>
      </c>
      <c r="H73" s="19">
        <f t="shared" si="9"/>
        <v>98.55674611852176</v>
      </c>
    </row>
    <row r="74" spans="1:8" ht="12.75">
      <c r="A74" s="29" t="s">
        <v>24</v>
      </c>
      <c r="B74" s="30" t="s">
        <v>25</v>
      </c>
      <c r="C74" s="17">
        <v>17364.1</v>
      </c>
      <c r="D74" s="17">
        <v>1768.7</v>
      </c>
      <c r="E74" s="17">
        <f t="shared" si="10"/>
        <v>10.18595838540437</v>
      </c>
      <c r="F74" s="17">
        <v>1802.2</v>
      </c>
      <c r="G74" s="17">
        <f>SUM(D74-F74)</f>
        <v>-33.5</v>
      </c>
      <c r="H74" s="19">
        <f t="shared" si="9"/>
        <v>98.14116080346244</v>
      </c>
    </row>
    <row r="75" spans="1:8" ht="12.75">
      <c r="A75" s="29" t="s">
        <v>79</v>
      </c>
      <c r="B75" s="31" t="s">
        <v>75</v>
      </c>
      <c r="C75" s="17">
        <v>82175.6</v>
      </c>
      <c r="D75" s="17">
        <v>15398</v>
      </c>
      <c r="E75" s="17">
        <f t="shared" si="10"/>
        <v>18.73792220561821</v>
      </c>
      <c r="F75" s="17">
        <v>15799.8</v>
      </c>
      <c r="G75" s="17">
        <f>SUM(D75-F75)</f>
        <v>-401.7999999999993</v>
      </c>
      <c r="H75" s="19">
        <f t="shared" si="9"/>
        <v>97.45692983455487</v>
      </c>
    </row>
    <row r="76" spans="1:8" ht="25.5">
      <c r="A76" s="29" t="s">
        <v>72</v>
      </c>
      <c r="B76" s="31" t="s">
        <v>63</v>
      </c>
      <c r="C76" s="17">
        <v>10623.4</v>
      </c>
      <c r="D76" s="17">
        <v>1923.3</v>
      </c>
      <c r="E76" s="17">
        <f t="shared" si="10"/>
        <v>18.10437336445959</v>
      </c>
      <c r="F76" s="17">
        <v>2371.6</v>
      </c>
      <c r="G76" s="17">
        <f>SUM(D76-F76)</f>
        <v>-448.29999999999995</v>
      </c>
      <c r="H76" s="19">
        <f t="shared" si="9"/>
        <v>81.09714960364312</v>
      </c>
    </row>
    <row r="77" spans="1:8" ht="12.75">
      <c r="A77" s="25" t="s">
        <v>64</v>
      </c>
      <c r="B77" s="32" t="s">
        <v>65</v>
      </c>
      <c r="C77" s="18">
        <f>SUM(C78:C78)</f>
        <v>223.2</v>
      </c>
      <c r="D77" s="18">
        <f>SUM(D78:D78)</f>
        <v>0</v>
      </c>
      <c r="E77" s="18">
        <f>D77/C77*100</f>
        <v>0</v>
      </c>
      <c r="F77" s="18">
        <f>SUM(F78:F78)</f>
        <v>0</v>
      </c>
      <c r="G77" s="18">
        <f>SUM(G78:G78)</f>
        <v>0</v>
      </c>
      <c r="H77" s="18" t="s">
        <v>124</v>
      </c>
    </row>
    <row r="78" spans="1:8" ht="12.75">
      <c r="A78" s="29" t="s">
        <v>67</v>
      </c>
      <c r="B78" s="31" t="s">
        <v>66</v>
      </c>
      <c r="C78" s="17">
        <v>223.2</v>
      </c>
      <c r="D78" s="17">
        <v>0</v>
      </c>
      <c r="E78" s="17">
        <f>D78/C78*100</f>
        <v>0</v>
      </c>
      <c r="F78" s="17">
        <v>0</v>
      </c>
      <c r="G78" s="17">
        <f>SUM(D78-F78)</f>
        <v>0</v>
      </c>
      <c r="H78" s="19" t="s">
        <v>124</v>
      </c>
    </row>
    <row r="79" spans="1:8" ht="12.75">
      <c r="A79" s="25" t="s">
        <v>26</v>
      </c>
      <c r="B79" s="26" t="s">
        <v>27</v>
      </c>
      <c r="C79" s="18">
        <f>SUM(C80:C84)</f>
        <v>565174.8</v>
      </c>
      <c r="D79" s="18">
        <f>SUM(D80:D84)</f>
        <v>135598.30000000002</v>
      </c>
      <c r="E79" s="18">
        <f t="shared" si="10"/>
        <v>23.99227637184107</v>
      </c>
      <c r="F79" s="18">
        <f>SUM(F80:F84)</f>
        <v>113906.1</v>
      </c>
      <c r="G79" s="18">
        <f>SUM(G80:G84)</f>
        <v>21692.199999999993</v>
      </c>
      <c r="H79" s="18">
        <f t="shared" si="9"/>
        <v>119.04393179996507</v>
      </c>
    </row>
    <row r="80" spans="1:8" ht="12.75">
      <c r="A80" s="29" t="s">
        <v>28</v>
      </c>
      <c r="B80" s="30" t="s">
        <v>29</v>
      </c>
      <c r="C80" s="17">
        <v>162982.8</v>
      </c>
      <c r="D80" s="17">
        <v>37467.2</v>
      </c>
      <c r="E80" s="17">
        <f t="shared" si="10"/>
        <v>22.988438043769037</v>
      </c>
      <c r="F80" s="17">
        <v>31627.3</v>
      </c>
      <c r="G80" s="17">
        <f>SUM(D80-F80)</f>
        <v>5839.899999999998</v>
      </c>
      <c r="H80" s="19">
        <f t="shared" si="9"/>
        <v>118.46474406604419</v>
      </c>
    </row>
    <row r="81" spans="1:8" ht="12.75">
      <c r="A81" s="29" t="s">
        <v>30</v>
      </c>
      <c r="B81" s="30" t="s">
        <v>31</v>
      </c>
      <c r="C81" s="17">
        <v>344096.5</v>
      </c>
      <c r="D81" s="17">
        <v>86369.3</v>
      </c>
      <c r="E81" s="17">
        <f t="shared" si="10"/>
        <v>25.10031342951759</v>
      </c>
      <c r="F81" s="17">
        <v>71032.6</v>
      </c>
      <c r="G81" s="17">
        <f>SUM(D81-F81)</f>
        <v>15336.699999999997</v>
      </c>
      <c r="H81" s="19">
        <f t="shared" si="9"/>
        <v>121.59107226822614</v>
      </c>
    </row>
    <row r="82" spans="1:8" ht="12.75">
      <c r="A82" s="29" t="s">
        <v>115</v>
      </c>
      <c r="B82" s="31" t="s">
        <v>114</v>
      </c>
      <c r="C82" s="17">
        <v>42430.3</v>
      </c>
      <c r="D82" s="17">
        <v>9127.6</v>
      </c>
      <c r="E82" s="17">
        <f>D82/C82*100</f>
        <v>21.511985538636306</v>
      </c>
      <c r="F82" s="17">
        <v>8417.2</v>
      </c>
      <c r="G82" s="17">
        <f>SUM(D82-F82)</f>
        <v>710.3999999999996</v>
      </c>
      <c r="H82" s="19">
        <f t="shared" si="9"/>
        <v>108.4398612365157</v>
      </c>
    </row>
    <row r="83" spans="1:8" ht="12.75">
      <c r="A83" s="29" t="s">
        <v>112</v>
      </c>
      <c r="B83" s="30" t="s">
        <v>32</v>
      </c>
      <c r="C83" s="17">
        <v>1216.3</v>
      </c>
      <c r="D83" s="17">
        <v>25.2</v>
      </c>
      <c r="E83" s="17">
        <f t="shared" si="10"/>
        <v>2.071857272054592</v>
      </c>
      <c r="F83" s="17">
        <v>45.7</v>
      </c>
      <c r="G83" s="17">
        <f>SUM(D83-F83)</f>
        <v>-20.500000000000004</v>
      </c>
      <c r="H83" s="19">
        <f t="shared" si="9"/>
        <v>55.14223194748359</v>
      </c>
    </row>
    <row r="84" spans="1:8" ht="12.75">
      <c r="A84" s="29" t="s">
        <v>33</v>
      </c>
      <c r="B84" s="30" t="s">
        <v>34</v>
      </c>
      <c r="C84" s="17">
        <v>14448.9</v>
      </c>
      <c r="D84" s="17">
        <v>2609</v>
      </c>
      <c r="E84" s="17">
        <f t="shared" si="10"/>
        <v>18.056737883160658</v>
      </c>
      <c r="F84" s="17">
        <v>2783.3</v>
      </c>
      <c r="G84" s="17">
        <f>SUM(D84-F84)</f>
        <v>-174.30000000000018</v>
      </c>
      <c r="H84" s="19">
        <f t="shared" si="9"/>
        <v>93.73764955268925</v>
      </c>
    </row>
    <row r="85" spans="1:8" ht="12.75">
      <c r="A85" s="25" t="s">
        <v>53</v>
      </c>
      <c r="B85" s="26" t="s">
        <v>35</v>
      </c>
      <c r="C85" s="18">
        <f>SUM(C86:C87)</f>
        <v>69725.59999999999</v>
      </c>
      <c r="D85" s="18">
        <f>SUM(D86:D87)</f>
        <v>15953.5</v>
      </c>
      <c r="E85" s="18">
        <f t="shared" si="10"/>
        <v>22.880405475176982</v>
      </c>
      <c r="F85" s="18">
        <f>SUM(F86:F87)</f>
        <v>14389.5</v>
      </c>
      <c r="G85" s="18">
        <f>SUM(G86:G87)</f>
        <v>1563.9999999999986</v>
      </c>
      <c r="H85" s="18">
        <f t="shared" si="9"/>
        <v>110.86903645018937</v>
      </c>
    </row>
    <row r="86" spans="1:8" ht="12.75">
      <c r="A86" s="29" t="s">
        <v>36</v>
      </c>
      <c r="B86" s="30" t="s">
        <v>37</v>
      </c>
      <c r="C86" s="17">
        <v>54325.2</v>
      </c>
      <c r="D86" s="17">
        <v>13046.3</v>
      </c>
      <c r="E86" s="17">
        <f t="shared" si="10"/>
        <v>24.015190003902426</v>
      </c>
      <c r="F86" s="17">
        <v>11720.1</v>
      </c>
      <c r="G86" s="17">
        <f>SUM(D86-F86)</f>
        <v>1326.199999999999</v>
      </c>
      <c r="H86" s="19">
        <f t="shared" si="9"/>
        <v>111.31560310918849</v>
      </c>
    </row>
    <row r="87" spans="1:8" ht="25.5">
      <c r="A87" s="29" t="s">
        <v>54</v>
      </c>
      <c r="B87" s="30" t="s">
        <v>38</v>
      </c>
      <c r="C87" s="17">
        <v>15400.4</v>
      </c>
      <c r="D87" s="17">
        <v>2907.2</v>
      </c>
      <c r="E87" s="17">
        <f t="shared" si="10"/>
        <v>18.87743175501935</v>
      </c>
      <c r="F87" s="17">
        <v>2669.4</v>
      </c>
      <c r="G87" s="17">
        <f>SUM(D87-F87)</f>
        <v>237.79999999999973</v>
      </c>
      <c r="H87" s="19">
        <f t="shared" si="9"/>
        <v>108.90836892185509</v>
      </c>
    </row>
    <row r="88" spans="1:8" ht="12.75">
      <c r="A88" s="25" t="s">
        <v>39</v>
      </c>
      <c r="B88" s="26" t="s">
        <v>40</v>
      </c>
      <c r="C88" s="18">
        <f>SUM(C89:C92)</f>
        <v>49850.200000000004</v>
      </c>
      <c r="D88" s="18">
        <f>SUM(D89:D92)</f>
        <v>8998.099999999999</v>
      </c>
      <c r="E88" s="18">
        <f t="shared" si="10"/>
        <v>18.050278634789827</v>
      </c>
      <c r="F88" s="18">
        <f>SUM(F89:F92)</f>
        <v>6798.4</v>
      </c>
      <c r="G88" s="18">
        <f>SUM(G89:G92)</f>
        <v>2199.7</v>
      </c>
      <c r="H88" s="18">
        <f t="shared" si="9"/>
        <v>132.35614262179334</v>
      </c>
    </row>
    <row r="89" spans="1:8" ht="12.75">
      <c r="A89" s="29" t="s">
        <v>41</v>
      </c>
      <c r="B89" s="31">
        <v>1001</v>
      </c>
      <c r="C89" s="17">
        <v>7429.8</v>
      </c>
      <c r="D89" s="17">
        <v>1649.7</v>
      </c>
      <c r="E89" s="17">
        <f t="shared" si="10"/>
        <v>22.20382782847452</v>
      </c>
      <c r="F89" s="17">
        <v>1788.5</v>
      </c>
      <c r="G89" s="17">
        <f>SUM(D89-F89)</f>
        <v>-138.79999999999995</v>
      </c>
      <c r="H89" s="19">
        <f t="shared" si="9"/>
        <v>92.23930668157674</v>
      </c>
    </row>
    <row r="90" spans="1:8" ht="12.75">
      <c r="A90" s="29" t="s">
        <v>42</v>
      </c>
      <c r="B90" s="30" t="s">
        <v>43</v>
      </c>
      <c r="C90" s="17">
        <v>3963.3</v>
      </c>
      <c r="D90" s="17">
        <v>970</v>
      </c>
      <c r="E90" s="17">
        <f t="shared" si="10"/>
        <v>24.474554033255114</v>
      </c>
      <c r="F90" s="17">
        <v>994</v>
      </c>
      <c r="G90" s="17">
        <f>SUM(D90-F90)</f>
        <v>-24</v>
      </c>
      <c r="H90" s="19">
        <f t="shared" si="9"/>
        <v>97.58551307847083</v>
      </c>
    </row>
    <row r="91" spans="1:8" ht="12.75">
      <c r="A91" s="29" t="s">
        <v>44</v>
      </c>
      <c r="B91" s="30" t="s">
        <v>45</v>
      </c>
      <c r="C91" s="17">
        <v>32820.8</v>
      </c>
      <c r="D91" s="17">
        <v>5548.9</v>
      </c>
      <c r="E91" s="17">
        <f t="shared" si="10"/>
        <v>16.906656754253397</v>
      </c>
      <c r="F91" s="17">
        <v>3073.2</v>
      </c>
      <c r="G91" s="17">
        <f>SUM(D91-F91)</f>
        <v>2475.7</v>
      </c>
      <c r="H91" s="19">
        <f t="shared" si="9"/>
        <v>180.55772484706495</v>
      </c>
    </row>
    <row r="92" spans="1:8" ht="12.75">
      <c r="A92" s="29" t="s">
        <v>46</v>
      </c>
      <c r="B92" s="31">
        <v>1006</v>
      </c>
      <c r="C92" s="17">
        <v>5636.3</v>
      </c>
      <c r="D92" s="17">
        <v>829.5</v>
      </c>
      <c r="E92" s="17">
        <f t="shared" si="10"/>
        <v>14.717101644695987</v>
      </c>
      <c r="F92" s="17">
        <v>942.7</v>
      </c>
      <c r="G92" s="17">
        <f>SUM(D92-F92)</f>
        <v>-113.20000000000005</v>
      </c>
      <c r="H92" s="19">
        <f t="shared" si="9"/>
        <v>87.9919380502811</v>
      </c>
    </row>
    <row r="93" spans="1:8" ht="12.75">
      <c r="A93" s="25" t="s">
        <v>55</v>
      </c>
      <c r="B93" s="26" t="s">
        <v>47</v>
      </c>
      <c r="C93" s="18">
        <f>SUM(C94:C96)</f>
        <v>46557.6</v>
      </c>
      <c r="D93" s="18">
        <f>SUM(D94:D96)</f>
        <v>13108.2</v>
      </c>
      <c r="E93" s="18">
        <f t="shared" si="10"/>
        <v>28.154801793906902</v>
      </c>
      <c r="F93" s="18">
        <f>SUM(F94:F96)</f>
        <v>11940.1</v>
      </c>
      <c r="G93" s="18">
        <f>SUM(G94:G96)</f>
        <v>1168.0999999999992</v>
      </c>
      <c r="H93" s="18">
        <f t="shared" si="9"/>
        <v>109.78300014237736</v>
      </c>
    </row>
    <row r="94" spans="1:8" ht="12.75">
      <c r="A94" s="29" t="s">
        <v>56</v>
      </c>
      <c r="B94" s="30" t="s">
        <v>48</v>
      </c>
      <c r="C94" s="17">
        <v>44257.6</v>
      </c>
      <c r="D94" s="17">
        <v>12659.4</v>
      </c>
      <c r="E94" s="17">
        <f t="shared" si="10"/>
        <v>28.603900798958826</v>
      </c>
      <c r="F94" s="17">
        <v>11642.1</v>
      </c>
      <c r="G94" s="17">
        <f>SUM(D94-F94)</f>
        <v>1017.2999999999993</v>
      </c>
      <c r="H94" s="19">
        <f t="shared" si="9"/>
        <v>108.73811425773701</v>
      </c>
    </row>
    <row r="95" spans="1:8" ht="12.75">
      <c r="A95" s="29" t="s">
        <v>80</v>
      </c>
      <c r="B95" s="31" t="s">
        <v>76</v>
      </c>
      <c r="C95" s="17">
        <v>700</v>
      </c>
      <c r="D95" s="17">
        <v>217.6</v>
      </c>
      <c r="E95" s="17">
        <f t="shared" si="10"/>
        <v>31.085714285714282</v>
      </c>
      <c r="F95" s="17">
        <v>15.3</v>
      </c>
      <c r="G95" s="17">
        <f>SUM(D95-F95)</f>
        <v>202.29999999999998</v>
      </c>
      <c r="H95" s="19">
        <f t="shared" si="9"/>
        <v>1422.2222222222222</v>
      </c>
    </row>
    <row r="96" spans="1:8" ht="15" customHeight="1">
      <c r="A96" s="29" t="s">
        <v>62</v>
      </c>
      <c r="B96" s="31">
        <v>1105</v>
      </c>
      <c r="C96" s="17">
        <v>1600</v>
      </c>
      <c r="D96" s="17">
        <v>231.2</v>
      </c>
      <c r="E96" s="17">
        <f t="shared" si="10"/>
        <v>14.45</v>
      </c>
      <c r="F96" s="17">
        <v>282.7</v>
      </c>
      <c r="G96" s="17">
        <f>SUM(D96-F96)</f>
        <v>-51.5</v>
      </c>
      <c r="H96" s="19">
        <f t="shared" si="9"/>
        <v>81.78280863105766</v>
      </c>
    </row>
    <row r="97" spans="1:8" ht="34.5" customHeight="1">
      <c r="A97" s="25" t="s">
        <v>138</v>
      </c>
      <c r="B97" s="26" t="s">
        <v>57</v>
      </c>
      <c r="C97" s="18">
        <f>SUM(C98:C98)</f>
        <v>10024</v>
      </c>
      <c r="D97" s="18">
        <f>SUM(D98:D98)</f>
        <v>1846.5</v>
      </c>
      <c r="E97" s="18">
        <f t="shared" si="10"/>
        <v>18.420790103751</v>
      </c>
      <c r="F97" s="18">
        <f>SUM(F98:F98)</f>
        <v>1415.8</v>
      </c>
      <c r="G97" s="18">
        <f>SUM(G98:G98)</f>
        <v>430.70000000000005</v>
      </c>
      <c r="H97" s="18">
        <f t="shared" si="9"/>
        <v>130.42096341291142</v>
      </c>
    </row>
    <row r="98" spans="1:8" ht="34.5" customHeight="1">
      <c r="A98" s="29" t="s">
        <v>139</v>
      </c>
      <c r="B98" s="30" t="s">
        <v>58</v>
      </c>
      <c r="C98" s="17">
        <v>10024</v>
      </c>
      <c r="D98" s="17">
        <v>1846.5</v>
      </c>
      <c r="E98" s="17">
        <f t="shared" si="10"/>
        <v>18.420790103751</v>
      </c>
      <c r="F98" s="17">
        <v>1415.8</v>
      </c>
      <c r="G98" s="17">
        <f>SUM(D98-F98)</f>
        <v>430.70000000000005</v>
      </c>
      <c r="H98" s="19">
        <f t="shared" si="9"/>
        <v>130.42096341291142</v>
      </c>
    </row>
    <row r="99" spans="1:8" ht="12.75">
      <c r="A99" s="36" t="s">
        <v>49</v>
      </c>
      <c r="B99" s="8"/>
      <c r="C99" s="20">
        <f>SUM(C52+C61+C64+C67+C72+C77+C79+C85+C88+C93+C97)</f>
        <v>1083244.5999999999</v>
      </c>
      <c r="D99" s="20">
        <f>SUM(D52+D61+D64+D67+D72+D77+D79+D85+D88+D93+D97)</f>
        <v>220117.40000000002</v>
      </c>
      <c r="E99" s="20">
        <f t="shared" si="10"/>
        <v>20.320193610935153</v>
      </c>
      <c r="F99" s="20">
        <f>SUM(F52+F61+F64+F67+F72+F77+F79+F85+F88+F93+F97)</f>
        <v>197934.19999999998</v>
      </c>
      <c r="G99" s="20">
        <f>D99-F99</f>
        <v>22183.20000000004</v>
      </c>
      <c r="H99" s="20">
        <f t="shared" si="9"/>
        <v>111.20736083001323</v>
      </c>
    </row>
    <row r="100" spans="1:8" ht="25.5">
      <c r="A100" s="37" t="s">
        <v>59</v>
      </c>
      <c r="B100" s="9"/>
      <c r="C100" s="35">
        <v>0</v>
      </c>
      <c r="D100" s="76">
        <f>D50-D99</f>
        <v>-1889.7000000000407</v>
      </c>
      <c r="E100" s="1"/>
      <c r="F100" s="76">
        <f>F50-F99</f>
        <v>-6615.299999999988</v>
      </c>
      <c r="G100" s="1"/>
      <c r="H100" s="1"/>
    </row>
    <row r="101" spans="1:8" ht="12.75">
      <c r="A101" s="10"/>
      <c r="B101" s="11"/>
      <c r="C101" s="12"/>
      <c r="D101" s="12"/>
      <c r="E101" s="12"/>
      <c r="F101" s="21"/>
      <c r="G101" s="12"/>
      <c r="H101" s="12"/>
    </row>
    <row r="102" spans="1:8" ht="12.75">
      <c r="A102" s="10"/>
      <c r="B102" s="11"/>
      <c r="C102" s="75"/>
      <c r="D102" s="75"/>
      <c r="E102" s="75"/>
      <c r="F102" s="75"/>
      <c r="G102" s="75"/>
      <c r="H102" s="75"/>
    </row>
    <row r="103" spans="1:8" ht="12.75">
      <c r="A103" s="13"/>
      <c r="B103" s="14"/>
      <c r="C103" s="13"/>
      <c r="D103" s="13"/>
      <c r="E103" s="13"/>
      <c r="F103" s="13"/>
      <c r="G103" s="13"/>
      <c r="H103" s="13"/>
    </row>
  </sheetData>
  <sheetProtection/>
  <mergeCells count="2">
    <mergeCell ref="A1:H1"/>
    <mergeCell ref="C102:H102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5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Бюджетный отдел</cp:lastModifiedBy>
  <cp:lastPrinted>2022-04-26T09:01:26Z</cp:lastPrinted>
  <dcterms:created xsi:type="dcterms:W3CDTF">2009-04-28T07:05:16Z</dcterms:created>
  <dcterms:modified xsi:type="dcterms:W3CDTF">2022-04-26T13:24:06Z</dcterms:modified>
  <cp:category/>
  <cp:version/>
  <cp:contentType/>
  <cp:contentStatus/>
</cp:coreProperties>
</file>